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Dropbox\Tretoro\Förderungen\"/>
    </mc:Choice>
  </mc:AlternateContent>
  <xr:revisionPtr revIDLastSave="0" documentId="13_ncr:1_{1691D26F-4C8D-4CAA-BAF5-58E98E65CE6B}" xr6:coauthVersionLast="47" xr6:coauthVersionMax="47" xr10:uidLastSave="{00000000-0000-0000-0000-000000000000}"/>
  <workbookProtection workbookAlgorithmName="SHA-512" workbookHashValue="lxAvje7UaMWcmxoWSzx9GCTh0taBrLOJIdEjV4bGFL0NzzeJnSxpSeArmSExuc2XHd4OvYi0Rp4GztsMS+aRzg==" workbookSaltValue="1eFmftVzu2ZWgXyvlARryw==" workbookSpinCount="100000" lockStructure="1"/>
  <bookViews>
    <workbookView xWindow="-28920" yWindow="-120" windowWidth="29040" windowHeight="1572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E12" i="1"/>
  <c r="E18" i="1"/>
  <c r="E10" i="1"/>
  <c r="J17" i="1"/>
  <c r="J18" i="1"/>
  <c r="J19" i="1"/>
  <c r="J20" i="1"/>
  <c r="J21" i="1"/>
  <c r="I4" i="1"/>
  <c r="I6" i="1" s="1"/>
  <c r="J6" i="1" s="1"/>
  <c r="E22" i="1" l="1"/>
  <c r="G22" i="1" s="1"/>
  <c r="K4" i="1"/>
  <c r="I7" i="1"/>
  <c r="J4" i="1"/>
  <c r="J7" i="1" l="1"/>
  <c r="E13" i="1" s="1"/>
  <c r="E14" i="1" s="1"/>
  <c r="E16" i="1" l="1"/>
  <c r="E23" i="1" s="1"/>
  <c r="G23" i="1" s="1"/>
</calcChain>
</file>

<file path=xl/sharedStrings.xml><?xml version="1.0" encoding="utf-8"?>
<sst xmlns="http://schemas.openxmlformats.org/spreadsheetml/2006/main" count="49" uniqueCount="44">
  <si>
    <t>aktueller Stromverbrauch</t>
  </si>
  <si>
    <t>pro Jahr in kWh</t>
  </si>
  <si>
    <t>in ct/kWh</t>
  </si>
  <si>
    <t>Personen im Haushalt</t>
  </si>
  <si>
    <t>Hauptwohnsitz in NÖ</t>
  </si>
  <si>
    <t>blau-gelber Strompreisrabatt</t>
  </si>
  <si>
    <t>Strompreisbremse der Regierung</t>
  </si>
  <si>
    <t>Verbrauch</t>
  </si>
  <si>
    <t>unter 2900</t>
  </si>
  <si>
    <t>über 2900</t>
  </si>
  <si>
    <t>Gesamt</t>
  </si>
  <si>
    <t>bis 40ct/kWh</t>
  </si>
  <si>
    <t>über 40ct/kWh</t>
  </si>
  <si>
    <t xml:space="preserve">Personen </t>
  </si>
  <si>
    <t>Energiepreis ohne Föderung</t>
  </si>
  <si>
    <t>Energiepreis inkl. Förderung</t>
  </si>
  <si>
    <t>Strompreis brutto</t>
  </si>
  <si>
    <t>Netzpreis</t>
  </si>
  <si>
    <t>1….Netz NÖ - EVN</t>
  </si>
  <si>
    <t>2….Wiener Netze</t>
  </si>
  <si>
    <t>Gesamtkosten</t>
  </si>
  <si>
    <t>ohne Förderung</t>
  </si>
  <si>
    <t>mit Förderung</t>
  </si>
  <si>
    <t>Gesamtförderung</t>
  </si>
  <si>
    <t>Wie hoch ist die Föderung bei meinem Stromanschluss?</t>
  </si>
  <si>
    <t>monatlich</t>
  </si>
  <si>
    <t>Erklärung:</t>
  </si>
  <si>
    <t>steht auf der letzten Jahresabrechnung</t>
  </si>
  <si>
    <t>auf der "zweiten" Seite der Jahresabrechnung zu finden. Meistens als Arbeitspreis bezeichnet. Oft wird der Arbeitspreis netto angegeben. Dann bitte den Preis mit 1,2 multipliziern.</t>
  </si>
  <si>
    <t>Bitte die Anzahl der Personen mit Hauptwohnsitz in NÖ seit 01.07.2022</t>
  </si>
  <si>
    <t>Je nach Wohnort ist der Netzbetreiber entweder die Netz NÖ (EVN) oder die Wiener Netze (Wien Energie)</t>
  </si>
  <si>
    <t xml:space="preserve">Hier sind die Energiekosten, Netzkosten und Steuern/Abgaben zusammengerechnet. </t>
  </si>
  <si>
    <t>Ohne Förderung</t>
  </si>
  <si>
    <t>Diesen Betrag müssten sie bezahlen, wenn es keine Förderungen gäbe.</t>
  </si>
  <si>
    <t>Der Betrag ist errechnet. Bei manchen Anbieter werden die Förderungen direkt abgezogen, bei manchen bekommen sie die Förderung aufs Konto.</t>
  </si>
  <si>
    <t>Disclaimer:</t>
  </si>
  <si>
    <t>Tretoro e.U. - Ing. Peter Bosezky</t>
  </si>
  <si>
    <t>www.tretoro.at</t>
  </si>
  <si>
    <t>office@tretoro.at</t>
  </si>
  <si>
    <t>Strompreis</t>
  </si>
  <si>
    <t>brutto</t>
  </si>
  <si>
    <t>netto</t>
  </si>
  <si>
    <t>Alle Angaben und Berechnung sind ohne Gewähr. Stand der Informationen 28.10.2022</t>
  </si>
  <si>
    <t>V2.0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</si>
</sst>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4"/>
      <color theme="1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u/>
      <sz val="11"/>
      <color theme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5" fillId="2" borderId="0" xfId="0" applyFont="1" applyFill="1" applyProtection="1"/>
    <xf numFmtId="0" fontId="3" fillId="2" borderId="0" xfId="0" applyFont="1" applyFill="1" applyProtection="1"/>
    <xf numFmtId="164" fontId="0" fillId="0" borderId="0" xfId="0" applyNumberFormat="1" applyProtection="1"/>
    <xf numFmtId="44" fontId="0" fillId="2" borderId="0" xfId="2" applyFont="1" applyFill="1" applyProtection="1"/>
    <xf numFmtId="44" fontId="5" fillId="2" borderId="0" xfId="2" applyFont="1" applyFill="1" applyProtection="1"/>
    <xf numFmtId="44" fontId="0" fillId="2" borderId="0" xfId="0" applyNumberFormat="1" applyFill="1" applyProtection="1"/>
    <xf numFmtId="164" fontId="5" fillId="3" borderId="0" xfId="1" applyNumberFormat="1" applyFont="1" applyFill="1" applyProtection="1">
      <protection locked="0"/>
    </xf>
    <xf numFmtId="0" fontId="5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 applyAlignment="1" applyProtection="1">
      <alignment horizontal="center"/>
    </xf>
    <xf numFmtId="0" fontId="5" fillId="4" borderId="0" xfId="0" applyFont="1" applyFill="1" applyProtection="1"/>
    <xf numFmtId="44" fontId="5" fillId="4" borderId="0" xfId="0" applyNumberFormat="1" applyFont="1" applyFill="1" applyProtection="1"/>
    <xf numFmtId="0" fontId="0" fillId="4" borderId="0" xfId="0" applyFill="1" applyProtection="1"/>
    <xf numFmtId="44" fontId="2" fillId="4" borderId="0" xfId="0" applyNumberFormat="1" applyFont="1" applyFill="1" applyProtection="1"/>
    <xf numFmtId="43" fontId="0" fillId="0" borderId="0" xfId="0" applyNumberFormat="1" applyProtection="1"/>
    <xf numFmtId="0" fontId="2" fillId="2" borderId="0" xfId="0" applyFont="1" applyFill="1" applyProtection="1"/>
    <xf numFmtId="0" fontId="6" fillId="2" borderId="0" xfId="0" applyFont="1" applyFill="1" applyProtection="1"/>
    <xf numFmtId="0" fontId="7" fillId="0" borderId="0" xfId="3" applyProtection="1"/>
    <xf numFmtId="0" fontId="4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 vertical="top" wrapText="1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0</xdr:rowOff>
    </xdr:from>
    <xdr:to>
      <xdr:col>12</xdr:col>
      <xdr:colOff>1390650</xdr:colOff>
      <xdr:row>2</xdr:row>
      <xdr:rowOff>104775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D32932-DE7A-9399-0ECF-45C30A8DB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0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tretoro.at" TargetMode="External"/><Relationship Id="rId1" Type="http://schemas.openxmlformats.org/officeDocument/2006/relationships/hyperlink" Target="http://www.tretoro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C4" sqref="C4"/>
    </sheetView>
  </sheetViews>
  <sheetFormatPr baseColWidth="10" defaultColWidth="11.5" defaultRowHeight="16.5" x14ac:dyDescent="0.3"/>
  <cols>
    <col min="1" max="1" width="6.75" style="2" customWidth="1"/>
    <col min="2" max="2" width="30.375" style="2" bestFit="1" customWidth="1"/>
    <col min="3" max="4" width="11.5" style="2"/>
    <col min="5" max="5" width="21.375" style="2" bestFit="1" customWidth="1"/>
    <col min="6" max="7" width="11.5" style="2"/>
    <col min="8" max="11" width="11.5" style="2" hidden="1" customWidth="1"/>
    <col min="12" max="12" width="11.5" style="2" customWidth="1"/>
    <col min="13" max="13" width="24.375" style="2" bestFit="1" customWidth="1"/>
    <col min="14" max="14" width="29" style="2" customWidth="1"/>
    <col min="15" max="18" width="45" style="2" customWidth="1"/>
    <col min="19" max="16384" width="11.5" style="2"/>
  </cols>
  <sheetData>
    <row r="1" spans="1:15" ht="34.5" customHeight="1" x14ac:dyDescent="0.3">
      <c r="A1" s="1"/>
      <c r="B1" s="1"/>
      <c r="C1" s="1"/>
      <c r="D1" s="1"/>
      <c r="E1" s="1"/>
      <c r="F1" s="1"/>
      <c r="G1" s="1"/>
      <c r="N1" s="2" t="s">
        <v>36</v>
      </c>
    </row>
    <row r="2" spans="1:15" ht="33" customHeight="1" x14ac:dyDescent="0.35">
      <c r="A2" s="1"/>
      <c r="B2" s="22" t="s">
        <v>24</v>
      </c>
      <c r="C2" s="22"/>
      <c r="D2" s="22"/>
      <c r="E2" s="22"/>
      <c r="F2" s="22"/>
      <c r="G2" s="22"/>
      <c r="N2" s="21" t="s">
        <v>37</v>
      </c>
      <c r="O2" s="21" t="s">
        <v>38</v>
      </c>
    </row>
    <row r="3" spans="1:15" x14ac:dyDescent="0.3">
      <c r="A3" s="1"/>
      <c r="B3" s="1"/>
      <c r="C3" s="1"/>
      <c r="D3" s="1"/>
      <c r="E3" s="1"/>
      <c r="F3" s="1"/>
      <c r="G3" s="1"/>
      <c r="I3" s="2" t="s">
        <v>7</v>
      </c>
      <c r="J3" s="2" t="s">
        <v>11</v>
      </c>
      <c r="K3" s="2" t="s">
        <v>12</v>
      </c>
    </row>
    <row r="4" spans="1:15" ht="19.5" x14ac:dyDescent="0.35">
      <c r="A4" s="1"/>
      <c r="B4" s="3" t="s">
        <v>0</v>
      </c>
      <c r="C4" s="9">
        <v>2500</v>
      </c>
      <c r="D4" s="4"/>
      <c r="E4" s="3" t="s">
        <v>39</v>
      </c>
      <c r="F4" s="1" t="s">
        <v>40</v>
      </c>
      <c r="G4" s="1" t="s">
        <v>41</v>
      </c>
      <c r="H4" s="2" t="s">
        <v>8</v>
      </c>
      <c r="I4" s="2">
        <f>IF(C4&lt;2901,C4,2900)</f>
        <v>2500</v>
      </c>
      <c r="J4" s="2">
        <f>I4*0.1</f>
        <v>250</v>
      </c>
      <c r="K4" s="2">
        <f>IF(G5&gt;40,(G5-40)*I4/100,0)</f>
        <v>130.37500000000009</v>
      </c>
      <c r="M4" s="20" t="s">
        <v>26</v>
      </c>
      <c r="N4" s="1"/>
      <c r="O4" s="1"/>
    </row>
    <row r="5" spans="1:15" ht="18.75" x14ac:dyDescent="0.3">
      <c r="A5" s="1"/>
      <c r="B5" s="1" t="s">
        <v>1</v>
      </c>
      <c r="C5" s="1"/>
      <c r="D5" s="1"/>
      <c r="E5" s="1" t="s">
        <v>2</v>
      </c>
      <c r="F5" s="11">
        <v>54.258000000000003</v>
      </c>
      <c r="G5" s="1">
        <f>F5/1.2</f>
        <v>45.215000000000003</v>
      </c>
      <c r="M5" s="19" t="s">
        <v>0</v>
      </c>
      <c r="N5" s="1" t="s">
        <v>27</v>
      </c>
      <c r="O5" s="1"/>
    </row>
    <row r="6" spans="1:15" x14ac:dyDescent="0.3">
      <c r="A6" s="1"/>
      <c r="B6" s="1"/>
      <c r="C6" s="1"/>
      <c r="D6" s="1"/>
      <c r="E6" s="1"/>
      <c r="F6" s="1"/>
      <c r="G6" s="1"/>
      <c r="H6" s="2" t="s">
        <v>9</v>
      </c>
      <c r="I6" s="5">
        <f>C4-I4</f>
        <v>0</v>
      </c>
      <c r="J6" s="18">
        <f>I6*G5/100</f>
        <v>0</v>
      </c>
      <c r="M6" s="19"/>
      <c r="N6" s="1"/>
      <c r="O6" s="1"/>
    </row>
    <row r="7" spans="1:15" ht="18.75" customHeight="1" x14ac:dyDescent="0.3">
      <c r="A7" s="1"/>
      <c r="B7" s="3" t="s">
        <v>3</v>
      </c>
      <c r="C7" s="10">
        <v>2</v>
      </c>
      <c r="D7" s="1"/>
      <c r="E7" s="1"/>
      <c r="F7" s="1"/>
      <c r="G7" s="1"/>
      <c r="H7" s="2" t="s">
        <v>10</v>
      </c>
      <c r="I7" s="2">
        <f>SUM(I4:I6)</f>
        <v>2500</v>
      </c>
      <c r="J7" s="18">
        <f>J4+K4+J6</f>
        <v>380.37500000000011</v>
      </c>
      <c r="M7" s="19" t="s">
        <v>16</v>
      </c>
      <c r="N7" s="23" t="s">
        <v>28</v>
      </c>
      <c r="O7" s="1"/>
    </row>
    <row r="8" spans="1:15" x14ac:dyDescent="0.3">
      <c r="A8" s="1"/>
      <c r="B8" s="1" t="s">
        <v>4</v>
      </c>
      <c r="C8" s="1"/>
      <c r="D8" s="1"/>
      <c r="E8" s="1"/>
      <c r="F8" s="1"/>
      <c r="G8" s="1"/>
      <c r="M8" s="19"/>
      <c r="N8" s="23"/>
      <c r="O8" s="1"/>
    </row>
    <row r="9" spans="1:15" x14ac:dyDescent="0.3">
      <c r="A9" s="1"/>
      <c r="B9" s="1"/>
      <c r="C9" s="1"/>
      <c r="D9" s="1"/>
      <c r="E9" s="1"/>
      <c r="F9" s="1"/>
      <c r="G9" s="1"/>
      <c r="M9" s="19"/>
      <c r="N9" s="23"/>
      <c r="O9" s="1"/>
    </row>
    <row r="10" spans="1:15" x14ac:dyDescent="0.3">
      <c r="A10" s="1"/>
      <c r="B10" s="1" t="s">
        <v>14</v>
      </c>
      <c r="C10" s="1"/>
      <c r="D10" s="1"/>
      <c r="E10" s="6">
        <f>C4*F5/100</f>
        <v>1356.45</v>
      </c>
      <c r="F10" s="1"/>
      <c r="G10" s="1"/>
      <c r="M10" s="19"/>
      <c r="N10" s="1"/>
      <c r="O10" s="1"/>
    </row>
    <row r="11" spans="1:15" x14ac:dyDescent="0.3">
      <c r="A11" s="1"/>
      <c r="B11" s="1"/>
      <c r="C11" s="1"/>
      <c r="D11" s="1"/>
      <c r="E11" s="1"/>
      <c r="F11" s="1"/>
      <c r="G11" s="1"/>
      <c r="H11" s="2" t="s">
        <v>13</v>
      </c>
      <c r="I11" s="2">
        <v>1</v>
      </c>
      <c r="J11" s="2">
        <v>169.58</v>
      </c>
      <c r="M11" s="19" t="s">
        <v>3</v>
      </c>
      <c r="N11" s="1" t="s">
        <v>29</v>
      </c>
      <c r="O11" s="1"/>
    </row>
    <row r="12" spans="1:15" x14ac:dyDescent="0.3">
      <c r="A12" s="1"/>
      <c r="B12" s="1" t="s">
        <v>5</v>
      </c>
      <c r="C12" s="1"/>
      <c r="D12" s="1"/>
      <c r="E12" s="6">
        <f>IF(C7=0,0,IF(C7=1,J11,IF(C7=2,J12,IF(C7=3,J13,IF(C7=4,J14,IF(C7=5,J15,IF(C7=6,J17,IF(C7=7,J18,"???"))))))))</f>
        <v>272.36</v>
      </c>
      <c r="F12" s="1"/>
      <c r="G12" s="1"/>
      <c r="I12" s="2">
        <v>2</v>
      </c>
      <c r="J12" s="2">
        <v>272.36</v>
      </c>
      <c r="M12" s="19"/>
      <c r="N12" s="1"/>
      <c r="O12" s="1"/>
    </row>
    <row r="13" spans="1:15" x14ac:dyDescent="0.3">
      <c r="A13" s="1"/>
      <c r="B13" s="1" t="s">
        <v>6</v>
      </c>
      <c r="C13" s="1"/>
      <c r="D13" s="1"/>
      <c r="E13" s="6">
        <f>((C4*G5/100)-J7)*1.2</f>
        <v>900.00000000000011</v>
      </c>
      <c r="F13" s="1"/>
      <c r="G13" s="1"/>
      <c r="I13" s="2">
        <v>3</v>
      </c>
      <c r="J13" s="2">
        <v>374.44</v>
      </c>
      <c r="M13" s="19" t="s">
        <v>17</v>
      </c>
      <c r="N13" s="23" t="s">
        <v>30</v>
      </c>
      <c r="O13" s="1"/>
    </row>
    <row r="14" spans="1:15" ht="18.75" x14ac:dyDescent="0.3">
      <c r="A14" s="1"/>
      <c r="B14" s="3" t="s">
        <v>23</v>
      </c>
      <c r="C14" s="3"/>
      <c r="D14" s="3"/>
      <c r="E14" s="7">
        <f>E12+E13</f>
        <v>1172.3600000000001</v>
      </c>
      <c r="F14" s="1"/>
      <c r="G14" s="1"/>
      <c r="I14" s="2">
        <v>4</v>
      </c>
      <c r="J14" s="2">
        <v>415.8</v>
      </c>
      <c r="M14" s="19"/>
      <c r="N14" s="23"/>
      <c r="O14" s="1"/>
    </row>
    <row r="15" spans="1:15" x14ac:dyDescent="0.3">
      <c r="A15" s="1"/>
      <c r="B15" s="1"/>
      <c r="C15" s="1"/>
      <c r="D15" s="1"/>
      <c r="E15" s="1"/>
      <c r="F15" s="1"/>
      <c r="G15" s="1"/>
      <c r="I15" s="2">
        <v>5</v>
      </c>
      <c r="J15" s="2">
        <v>457.07</v>
      </c>
      <c r="M15" s="19"/>
      <c r="N15" s="23"/>
      <c r="O15" s="1"/>
    </row>
    <row r="16" spans="1:15" x14ac:dyDescent="0.3">
      <c r="A16" s="1"/>
      <c r="B16" s="1" t="s">
        <v>15</v>
      </c>
      <c r="C16" s="1"/>
      <c r="D16" s="1"/>
      <c r="E16" s="8">
        <f>E10-E12-E13</f>
        <v>184.09000000000003</v>
      </c>
      <c r="F16" s="1"/>
      <c r="G16" s="1"/>
      <c r="M16" s="19"/>
      <c r="N16" s="1"/>
      <c r="O16" s="1"/>
    </row>
    <row r="17" spans="1:15" x14ac:dyDescent="0.3">
      <c r="A17" s="1"/>
      <c r="B17" s="1"/>
      <c r="C17" s="1"/>
      <c r="D17" s="1"/>
      <c r="E17" s="1"/>
      <c r="F17" s="1"/>
      <c r="G17" s="1"/>
      <c r="I17" s="2">
        <v>6</v>
      </c>
      <c r="J17" s="2">
        <f>J15+41.27</f>
        <v>498.34</v>
      </c>
      <c r="M17" s="19" t="s">
        <v>20</v>
      </c>
      <c r="N17" s="1" t="s">
        <v>31</v>
      </c>
      <c r="O17" s="1"/>
    </row>
    <row r="18" spans="1:15" x14ac:dyDescent="0.3">
      <c r="A18" s="1"/>
      <c r="B18" s="1" t="s">
        <v>17</v>
      </c>
      <c r="C18" s="12">
        <v>1</v>
      </c>
      <c r="D18" s="1"/>
      <c r="E18" s="6">
        <f>IF(C18=1,((C4*(6.1548+0.12)/100)+43.2),IF(C18=2,((C4*4.774*1.2/100)+43.2),"???"))</f>
        <v>200.07</v>
      </c>
      <c r="F18" s="1"/>
      <c r="G18" s="1"/>
      <c r="I18" s="2">
        <v>7</v>
      </c>
      <c r="J18" s="2">
        <f t="shared" ref="J18:J21" si="0">J17+41.27</f>
        <v>539.61</v>
      </c>
      <c r="M18" s="19"/>
      <c r="N18" s="1"/>
      <c r="O18" s="1"/>
    </row>
    <row r="19" spans="1:15" x14ac:dyDescent="0.3">
      <c r="A19" s="1"/>
      <c r="B19" s="1" t="s">
        <v>18</v>
      </c>
      <c r="C19" s="1"/>
      <c r="D19" s="1"/>
      <c r="E19" s="1"/>
      <c r="F19" s="1"/>
      <c r="G19" s="1"/>
      <c r="I19" s="2">
        <v>8</v>
      </c>
      <c r="J19" s="2">
        <f t="shared" si="0"/>
        <v>580.88</v>
      </c>
      <c r="M19" s="19" t="s">
        <v>32</v>
      </c>
      <c r="N19" s="1" t="s">
        <v>33</v>
      </c>
      <c r="O19" s="1"/>
    </row>
    <row r="20" spans="1:15" x14ac:dyDescent="0.3">
      <c r="A20" s="1"/>
      <c r="B20" s="1" t="s">
        <v>19</v>
      </c>
      <c r="C20" s="1"/>
      <c r="D20" s="1"/>
      <c r="E20" s="1"/>
      <c r="F20" s="1"/>
      <c r="G20" s="1"/>
      <c r="I20" s="2">
        <v>9</v>
      </c>
      <c r="J20" s="2">
        <f t="shared" si="0"/>
        <v>622.15</v>
      </c>
      <c r="M20" s="19"/>
      <c r="N20" s="1"/>
      <c r="O20" s="1"/>
    </row>
    <row r="21" spans="1:15" x14ac:dyDescent="0.3">
      <c r="A21" s="1"/>
      <c r="B21" s="1"/>
      <c r="C21" s="1"/>
      <c r="D21" s="1"/>
      <c r="E21" s="1"/>
      <c r="F21" s="1"/>
      <c r="G21" s="13" t="s">
        <v>25</v>
      </c>
      <c r="I21" s="2">
        <v>10</v>
      </c>
      <c r="J21" s="2">
        <f t="shared" si="0"/>
        <v>663.42</v>
      </c>
      <c r="M21" s="19" t="s">
        <v>22</v>
      </c>
      <c r="N21" s="23" t="s">
        <v>34</v>
      </c>
      <c r="O21" s="1"/>
    </row>
    <row r="22" spans="1:15" ht="18.75" x14ac:dyDescent="0.3">
      <c r="A22" s="1"/>
      <c r="B22" s="14" t="s">
        <v>20</v>
      </c>
      <c r="C22" s="14" t="s">
        <v>21</v>
      </c>
      <c r="D22" s="14"/>
      <c r="E22" s="15">
        <f>E10+E18</f>
        <v>1556.52</v>
      </c>
      <c r="F22" s="16"/>
      <c r="G22" s="17">
        <f>E22/12</f>
        <v>129.71</v>
      </c>
      <c r="M22" s="19"/>
      <c r="N22" s="23"/>
      <c r="O22" s="1"/>
    </row>
    <row r="23" spans="1:15" ht="18.75" x14ac:dyDescent="0.3">
      <c r="A23" s="1"/>
      <c r="B23" s="14"/>
      <c r="C23" s="14" t="s">
        <v>22</v>
      </c>
      <c r="D23" s="14"/>
      <c r="E23" s="15">
        <f>E16+E18</f>
        <v>384.16</v>
      </c>
      <c r="F23" s="16"/>
      <c r="G23" s="17">
        <f>E23/12</f>
        <v>32.013333333333335</v>
      </c>
      <c r="M23" s="19"/>
      <c r="N23" s="23"/>
      <c r="O23" s="1"/>
    </row>
    <row r="24" spans="1:15" x14ac:dyDescent="0.3">
      <c r="A24" s="1"/>
      <c r="B24" s="1"/>
      <c r="C24" s="1"/>
      <c r="D24" s="1"/>
      <c r="E24" s="1"/>
      <c r="F24" s="1"/>
      <c r="G24" s="1"/>
    </row>
    <row r="25" spans="1:15" x14ac:dyDescent="0.3">
      <c r="A25" s="1"/>
      <c r="B25" s="1"/>
      <c r="C25" s="1"/>
      <c r="D25" s="1"/>
      <c r="E25" s="1"/>
      <c r="F25" s="1"/>
      <c r="G25" s="1"/>
      <c r="M25" s="2" t="s">
        <v>35</v>
      </c>
      <c r="N25" s="2" t="s">
        <v>42</v>
      </c>
    </row>
    <row r="26" spans="1:15" x14ac:dyDescent="0.3">
      <c r="A26" s="1"/>
      <c r="B26" s="1"/>
      <c r="C26" s="1"/>
      <c r="D26" s="1"/>
      <c r="E26" s="1"/>
      <c r="F26" s="1"/>
      <c r="G26" s="1"/>
      <c r="N26" s="2" t="s">
        <v>43</v>
      </c>
    </row>
    <row r="27" spans="1:15" x14ac:dyDescent="0.3">
      <c r="A27" s="1"/>
      <c r="B27" s="1"/>
      <c r="C27" s="1"/>
      <c r="D27" s="1"/>
      <c r="E27" s="1"/>
      <c r="F27" s="1"/>
      <c r="G27" s="1"/>
    </row>
  </sheetData>
  <sheetProtection sheet="1" objects="1" scenarios="1" selectLockedCells="1"/>
  <mergeCells count="4">
    <mergeCell ref="B2:G2"/>
    <mergeCell ref="N7:N9"/>
    <mergeCell ref="N13:N15"/>
    <mergeCell ref="N21:N23"/>
  </mergeCells>
  <hyperlinks>
    <hyperlink ref="N2" r:id="rId1" xr:uid="{E0F18D57-3453-4102-B310-233512A6D8D4}"/>
    <hyperlink ref="O2" r:id="rId2" xr:uid="{A697CD45-35FD-4FF3-A00B-8165E120E471}"/>
  </hyperlinks>
  <pageMargins left="0.7" right="0.7" top="0.78740157499999996" bottom="0.78740157499999996" header="0.3" footer="0.3"/>
  <pageSetup paperSize="9" orientation="portrait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Bosezky Peter,Ing.,WKNÖ,Bezirksstellenobmann Baden</dc:creator>
  <cp:lastModifiedBy>Peter Bosezky</cp:lastModifiedBy>
  <dcterms:created xsi:type="dcterms:W3CDTF">2022-10-18T17:15:42Z</dcterms:created>
  <dcterms:modified xsi:type="dcterms:W3CDTF">2022-10-28T16:10:07Z</dcterms:modified>
</cp:coreProperties>
</file>